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9320" windowHeight="7935"/>
  </bookViews>
  <sheets>
    <sheet name="TEP GUM XANTHAN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P23" i="1"/>
  <c r="P22"/>
  <c r="T22"/>
  <c r="I47"/>
  <c r="I45"/>
  <c r="C49"/>
  <c r="E55" l="1"/>
  <c r="N11"/>
  <c r="N12"/>
  <c r="N13"/>
  <c r="P13" s="1"/>
  <c r="N14"/>
  <c r="P14" s="1"/>
  <c r="N15"/>
  <c r="P15" s="1"/>
  <c r="N16"/>
  <c r="P16" s="1"/>
  <c r="N17"/>
  <c r="N18"/>
  <c r="N19"/>
  <c r="N10"/>
  <c r="P19"/>
  <c r="P18"/>
  <c r="P17"/>
  <c r="P12"/>
  <c r="P11"/>
  <c r="M7"/>
  <c r="P10" s="1"/>
  <c r="C47"/>
  <c r="I40"/>
  <c r="I34"/>
  <c r="I28"/>
  <c r="I22"/>
  <c r="I17"/>
  <c r="I11"/>
  <c r="I5"/>
  <c r="D3"/>
  <c r="D4"/>
  <c r="D5"/>
  <c r="E5"/>
  <c r="F5" s="1"/>
  <c r="H5" s="1"/>
  <c r="D6"/>
  <c r="D7"/>
  <c r="D8"/>
  <c r="D9"/>
  <c r="D10"/>
  <c r="D11"/>
  <c r="E11"/>
  <c r="F11" s="1"/>
  <c r="H11" s="1"/>
  <c r="D12"/>
  <c r="D13"/>
  <c r="D14"/>
  <c r="D15"/>
  <c r="E17" s="1"/>
  <c r="F17" s="1"/>
  <c r="H17" s="1"/>
  <c r="D16"/>
  <c r="D17"/>
  <c r="D18"/>
  <c r="D19"/>
  <c r="D20"/>
  <c r="E22" s="1"/>
  <c r="F22" s="1"/>
  <c r="H22" s="1"/>
  <c r="D21"/>
  <c r="D22"/>
  <c r="D23"/>
  <c r="D24"/>
  <c r="D25"/>
  <c r="D26"/>
  <c r="D27"/>
  <c r="D28"/>
  <c r="E28"/>
  <c r="F28"/>
  <c r="H28"/>
  <c r="D29"/>
  <c r="D30"/>
  <c r="D31"/>
  <c r="D32"/>
  <c r="D33"/>
  <c r="D34"/>
  <c r="E34"/>
  <c r="F34"/>
  <c r="H34" s="1"/>
  <c r="D35"/>
  <c r="D36"/>
  <c r="D37"/>
  <c r="D38"/>
  <c r="E40" s="1"/>
  <c r="F40" s="1"/>
  <c r="H40" s="1"/>
  <c r="D39"/>
  <c r="D40"/>
  <c r="D41"/>
  <c r="C45"/>
</calcChain>
</file>

<file path=xl/sharedStrings.xml><?xml version="1.0" encoding="utf-8"?>
<sst xmlns="http://schemas.openxmlformats.org/spreadsheetml/2006/main" count="58" uniqueCount="47">
  <si>
    <t xml:space="preserve">Filter </t>
  </si>
  <si>
    <t>mg</t>
  </si>
  <si>
    <t>=</t>
  </si>
  <si>
    <t>g</t>
  </si>
  <si>
    <t>l</t>
  </si>
  <si>
    <t>g/l</t>
  </si>
  <si>
    <t>ICE 12</t>
  </si>
  <si>
    <t>Sample</t>
  </si>
  <si>
    <t>ABS</t>
  </si>
  <si>
    <t>mean  BLK</t>
  </si>
  <si>
    <t>ABS - MBLK</t>
  </si>
  <si>
    <t>volume filtered (l)</t>
  </si>
  <si>
    <t xml:space="preserve">TEP concentration </t>
  </si>
  <si>
    <t>BLK 1</t>
  </si>
  <si>
    <t>BLK 2</t>
  </si>
  <si>
    <t>BLK 3</t>
  </si>
  <si>
    <t>3ml 1</t>
  </si>
  <si>
    <t>3ml 2</t>
  </si>
  <si>
    <t>3ml 3</t>
  </si>
  <si>
    <t>3ml 4</t>
  </si>
  <si>
    <t>3ml 5</t>
  </si>
  <si>
    <t>5ml 1</t>
  </si>
  <si>
    <t>5ml 2</t>
  </si>
  <si>
    <t>5ml 3</t>
  </si>
  <si>
    <t>5ml 4</t>
  </si>
  <si>
    <t>5ml 5</t>
  </si>
  <si>
    <t>samples from 29.07.2012</t>
  </si>
  <si>
    <t>Weight (empty)</t>
  </si>
  <si>
    <t>Weight (full)</t>
  </si>
  <si>
    <t>Weight (sample)</t>
  </si>
  <si>
    <t>Mean (weight sample)</t>
  </si>
  <si>
    <t>filtered volume</t>
  </si>
  <si>
    <t>Concentration</t>
  </si>
  <si>
    <t xml:space="preserve"> µg GumXanthan equivalent/1mg </t>
  </si>
  <si>
    <t>Calculation of the weight of the original sample</t>
  </si>
  <si>
    <t>Weight  (Falcon full)</t>
  </si>
  <si>
    <t>Weight  (Falcon empty)</t>
  </si>
  <si>
    <t>g original sample/L</t>
  </si>
  <si>
    <t>Result:</t>
  </si>
  <si>
    <t>µg GumX equivalent/1mg dry mass</t>
  </si>
  <si>
    <t>µg GumX equivalent/1mg original sample</t>
  </si>
  <si>
    <t>TEP (measured on 29.01.2013)</t>
  </si>
  <si>
    <t>Outlier</t>
  </si>
  <si>
    <t>Mean:</t>
  </si>
  <si>
    <t>µg GumX equivalent/L</t>
  </si>
  <si>
    <t>SD TEP (%)</t>
  </si>
  <si>
    <t>mean TEP concentration (µg Gum Xanthan equivalent/L)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</si>
</sst>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7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</font>
    <font>
      <i/>
      <sz val="11"/>
      <color indexed="8"/>
      <name val="Calibri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4" xfId="0" applyBorder="1" applyAlignment="1">
      <alignment horizontal="center" vertical="center" wrapText="1"/>
    </xf>
    <xf numFmtId="165" fontId="0" fillId="0" borderId="0" xfId="0" applyNumberFormat="1"/>
    <xf numFmtId="2" fontId="0" fillId="0" borderId="2" xfId="0" applyNumberFormat="1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165" fontId="0" fillId="0" borderId="0" xfId="0" applyNumberFormat="1" applyBorder="1" applyAlignment="1">
      <alignment horizontal="left" indent="3"/>
    </xf>
    <xf numFmtId="0" fontId="0" fillId="0" borderId="6" xfId="0" applyBorder="1"/>
    <xf numFmtId="0" fontId="0" fillId="0" borderId="7" xfId="0" applyBorder="1"/>
    <xf numFmtId="165" fontId="0" fillId="0" borderId="0" xfId="0" applyNumberFormat="1" applyBorder="1"/>
    <xf numFmtId="0" fontId="0" fillId="2" borderId="0" xfId="0" applyFill="1" applyBorder="1"/>
    <xf numFmtId="165" fontId="0" fillId="2" borderId="0" xfId="0" applyNumberFormat="1" applyFill="1" applyBorder="1"/>
    <xf numFmtId="165" fontId="0" fillId="0" borderId="6" xfId="0" applyNumberFormat="1" applyBorder="1"/>
    <xf numFmtId="0" fontId="0" fillId="2" borderId="0" xfId="0" applyFill="1"/>
    <xf numFmtId="0" fontId="0" fillId="3" borderId="9" xfId="0" applyFill="1" applyBorder="1"/>
    <xf numFmtId="0" fontId="0" fillId="3" borderId="10" xfId="0" applyFill="1" applyBorder="1"/>
    <xf numFmtId="165" fontId="0" fillId="4" borderId="0" xfId="0" applyNumberFormat="1" applyFill="1" applyBorder="1"/>
    <xf numFmtId="165" fontId="0" fillId="0" borderId="1" xfId="0" applyNumberFormat="1" applyBorder="1"/>
    <xf numFmtId="0" fontId="0" fillId="0" borderId="11" xfId="0" applyBorder="1"/>
    <xf numFmtId="2" fontId="0" fillId="3" borderId="8" xfId="0" applyNumberFormat="1" applyFill="1" applyBorder="1"/>
    <xf numFmtId="1" fontId="0" fillId="3" borderId="8" xfId="0" applyNumberForma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5"/>
  <sheetViews>
    <sheetView tabSelected="1" workbookViewId="0">
      <selection activeCell="L25" sqref="L25"/>
    </sheetView>
  </sheetViews>
  <sheetFormatPr defaultColWidth="11.42578125" defaultRowHeight="15"/>
  <cols>
    <col min="1" max="1" width="15.5703125" customWidth="1"/>
    <col min="5" max="6" width="18.85546875" customWidth="1"/>
    <col min="7" max="7" width="13.28515625" customWidth="1"/>
    <col min="8" max="8" width="13.42578125" customWidth="1"/>
    <col min="9" max="9" width="15.5703125" customWidth="1"/>
    <col min="10" max="10" width="15" customWidth="1"/>
    <col min="13" max="13" width="14.140625" customWidth="1"/>
    <col min="14" max="14" width="13.42578125" customWidth="1"/>
    <col min="15" max="15" width="17.5703125" customWidth="1"/>
    <col min="16" max="16" width="18.7109375" customWidth="1"/>
    <col min="17" max="17" width="13.140625" customWidth="1"/>
    <col min="19" max="19" width="15" customWidth="1"/>
  </cols>
  <sheetData>
    <row r="1" spans="1:18" ht="52.5" customHeight="1">
      <c r="A1" s="8" t="s">
        <v>0</v>
      </c>
      <c r="B1" s="8" t="s">
        <v>27</v>
      </c>
      <c r="C1" s="8" t="s">
        <v>28</v>
      </c>
      <c r="D1" s="8" t="s">
        <v>29</v>
      </c>
      <c r="E1" s="8" t="s">
        <v>30</v>
      </c>
      <c r="F1" s="8" t="s">
        <v>30</v>
      </c>
      <c r="G1" s="14" t="s">
        <v>31</v>
      </c>
      <c r="H1" s="14" t="s">
        <v>32</v>
      </c>
      <c r="I1" s="14" t="s">
        <v>33</v>
      </c>
      <c r="J1" s="1"/>
      <c r="K1" s="28" t="s">
        <v>41</v>
      </c>
      <c r="L1" s="28"/>
    </row>
    <row r="2" spans="1:18" ht="15" customHeight="1">
      <c r="A2" s="9"/>
      <c r="B2" s="9" t="s">
        <v>1</v>
      </c>
      <c r="C2" s="9" t="s">
        <v>1</v>
      </c>
      <c r="D2" s="9" t="s">
        <v>1</v>
      </c>
      <c r="E2" s="9" t="s">
        <v>1</v>
      </c>
      <c r="F2" s="19" t="s">
        <v>3</v>
      </c>
      <c r="G2" s="15" t="s">
        <v>4</v>
      </c>
      <c r="H2" s="18" t="s">
        <v>5</v>
      </c>
      <c r="I2" s="25"/>
      <c r="J2" s="1"/>
      <c r="K2" s="28" t="s">
        <v>26</v>
      </c>
      <c r="L2" s="28"/>
    </row>
    <row r="3" spans="1:18">
      <c r="A3" s="6">
        <v>6</v>
      </c>
      <c r="B3" s="7">
        <v>4.0281000000000002</v>
      </c>
      <c r="C3" s="7">
        <v>4.1696</v>
      </c>
      <c r="D3" s="7">
        <f>C3-B3</f>
        <v>0.14149999999999974</v>
      </c>
      <c r="E3" s="6"/>
      <c r="F3" s="20"/>
      <c r="G3" s="16">
        <v>3.0000000000000001E-3</v>
      </c>
      <c r="H3" s="16"/>
      <c r="I3" s="16"/>
      <c r="K3" s="28" t="s">
        <v>6</v>
      </c>
      <c r="L3" s="28"/>
    </row>
    <row r="4" spans="1:18">
      <c r="A4" s="6"/>
      <c r="B4" s="7">
        <v>4.0286</v>
      </c>
      <c r="C4" s="7">
        <v>4.1699000000000002</v>
      </c>
      <c r="D4" s="7">
        <f t="shared" ref="D4:D41" si="0">C4-B4</f>
        <v>0.1413000000000002</v>
      </c>
      <c r="E4" s="6"/>
      <c r="F4" s="20"/>
      <c r="G4" s="16">
        <v>3.0000000000000001E-3</v>
      </c>
      <c r="H4" s="16"/>
      <c r="I4" s="16"/>
    </row>
    <row r="5" spans="1:18">
      <c r="A5" s="6"/>
      <c r="B5" s="7">
        <v>4.0289999999999999</v>
      </c>
      <c r="C5" s="7">
        <v>4.1700999999999997</v>
      </c>
      <c r="D5" s="7">
        <f t="shared" si="0"/>
        <v>0.14109999999999978</v>
      </c>
      <c r="E5" s="7">
        <f>AVERAGE(D3:D8)</f>
        <v>0.14126666666666665</v>
      </c>
      <c r="F5" s="21">
        <f>E5/1000</f>
        <v>1.4126666666666664E-4</v>
      </c>
      <c r="G5" s="16">
        <v>3.0000000000000001E-3</v>
      </c>
      <c r="H5" s="23">
        <f>F5/G5</f>
        <v>4.7088888888888882E-2</v>
      </c>
      <c r="I5" s="27">
        <f>6801.436/H5/1000</f>
        <v>144.43823501651724</v>
      </c>
      <c r="J5" s="26"/>
      <c r="K5" s="29" t="s">
        <v>7</v>
      </c>
      <c r="L5" s="29" t="s">
        <v>8</v>
      </c>
      <c r="M5" s="29" t="s">
        <v>9</v>
      </c>
      <c r="N5" s="29" t="s">
        <v>10</v>
      </c>
      <c r="O5" s="29" t="s">
        <v>11</v>
      </c>
      <c r="P5" s="29" t="s">
        <v>12</v>
      </c>
      <c r="Q5" s="29" t="s">
        <v>46</v>
      </c>
    </row>
    <row r="6" spans="1:18">
      <c r="A6" s="6"/>
      <c r="B6" s="7">
        <v>4.0289999999999999</v>
      </c>
      <c r="C6" s="7">
        <v>4.1702000000000004</v>
      </c>
      <c r="D6" s="7">
        <f t="shared" si="0"/>
        <v>0.14120000000000044</v>
      </c>
      <c r="E6" s="6"/>
      <c r="F6" s="20"/>
      <c r="G6" s="16">
        <v>3.0000000000000001E-3</v>
      </c>
      <c r="H6" s="16"/>
      <c r="I6" s="16"/>
    </row>
    <row r="7" spans="1:18">
      <c r="A7" s="6"/>
      <c r="B7" s="7">
        <v>4.0293000000000001</v>
      </c>
      <c r="C7" s="7">
        <v>4.1703999999999999</v>
      </c>
      <c r="D7" s="7">
        <f t="shared" si="0"/>
        <v>0.14109999999999978</v>
      </c>
      <c r="E7" s="6"/>
      <c r="F7" s="20"/>
      <c r="G7" s="16">
        <v>3.0000000000000001E-3</v>
      </c>
      <c r="H7" s="16"/>
      <c r="I7" s="16"/>
      <c r="K7" s="30" t="s">
        <v>13</v>
      </c>
      <c r="L7" s="30">
        <v>1.7999999999999999E-2</v>
      </c>
      <c r="M7" s="31">
        <f>AVERAGE(L7:L9)</f>
        <v>2.0666666666666667E-2</v>
      </c>
      <c r="N7" s="30"/>
      <c r="O7" s="30"/>
      <c r="P7" s="30"/>
    </row>
    <row r="8" spans="1:18">
      <c r="A8" s="6"/>
      <c r="B8" s="7">
        <v>4.0292000000000003</v>
      </c>
      <c r="C8" s="7">
        <v>4.1706000000000003</v>
      </c>
      <c r="D8" s="7">
        <f t="shared" si="0"/>
        <v>0.14139999999999997</v>
      </c>
      <c r="E8" s="6"/>
      <c r="F8" s="22"/>
      <c r="G8" s="17">
        <v>3.0000000000000001E-3</v>
      </c>
      <c r="H8" s="17"/>
      <c r="I8" s="17"/>
      <c r="K8" s="30" t="s">
        <v>14</v>
      </c>
      <c r="L8" s="30">
        <v>2.1000000000000001E-2</v>
      </c>
      <c r="M8" s="30"/>
      <c r="N8" s="30"/>
      <c r="O8" s="30"/>
      <c r="P8" s="30"/>
    </row>
    <row r="9" spans="1:18">
      <c r="A9" s="12">
        <v>35</v>
      </c>
      <c r="B9" s="13">
        <v>4.3269000000000002</v>
      </c>
      <c r="C9" s="13">
        <v>4.4484000000000004</v>
      </c>
      <c r="D9" s="13">
        <f t="shared" si="0"/>
        <v>0.12150000000000016</v>
      </c>
      <c r="E9" s="12"/>
      <c r="F9" s="20"/>
      <c r="G9" s="16">
        <v>3.0000000000000001E-3</v>
      </c>
      <c r="H9" s="16"/>
      <c r="I9" s="16"/>
      <c r="K9" s="32" t="s">
        <v>15</v>
      </c>
      <c r="L9" s="32">
        <v>2.3E-2</v>
      </c>
      <c r="M9" s="32"/>
      <c r="N9" s="32"/>
      <c r="O9" s="32"/>
      <c r="P9" s="32"/>
      <c r="Q9" s="32"/>
    </row>
    <row r="10" spans="1:18">
      <c r="A10" s="6"/>
      <c r="B10" s="7">
        <v>4.3270999999999997</v>
      </c>
      <c r="C10" s="7">
        <v>4.4478</v>
      </c>
      <c r="D10" s="7">
        <f t="shared" si="0"/>
        <v>0.12070000000000025</v>
      </c>
      <c r="E10" s="6"/>
      <c r="F10" s="20"/>
      <c r="G10" s="16">
        <v>3.0000000000000001E-3</v>
      </c>
      <c r="H10" s="16"/>
      <c r="I10" s="16"/>
      <c r="K10" s="33" t="s">
        <v>16</v>
      </c>
      <c r="L10" s="33">
        <v>0.16300000000000001</v>
      </c>
      <c r="M10" s="33"/>
      <c r="N10" s="34">
        <f>L10-$M$7</f>
        <v>0.14233333333333334</v>
      </c>
      <c r="O10" s="30">
        <v>3.0000000000000001E-3</v>
      </c>
      <c r="P10" s="34">
        <f>N10/O10*149</f>
        <v>7069.2222222222217</v>
      </c>
      <c r="Q10" s="26"/>
    </row>
    <row r="11" spans="1:18">
      <c r="A11" s="6"/>
      <c r="B11" s="7">
        <v>4.3268000000000004</v>
      </c>
      <c r="C11" s="7">
        <v>4.4485000000000001</v>
      </c>
      <c r="D11" s="7">
        <f t="shared" si="0"/>
        <v>0.1216999999999997</v>
      </c>
      <c r="E11" s="7">
        <f>AVERAGE(D9:D14)</f>
        <v>0.12119999999999997</v>
      </c>
      <c r="F11" s="21">
        <f>E11/1000</f>
        <v>1.2119999999999998E-4</v>
      </c>
      <c r="G11" s="16">
        <v>3.0000000000000001E-3</v>
      </c>
      <c r="H11" s="24">
        <f>F11/G11</f>
        <v>4.0399999999999991E-2</v>
      </c>
      <c r="I11" s="27">
        <f>6801.436/H11/1000</f>
        <v>168.35237623762379</v>
      </c>
      <c r="K11" s="35" t="s">
        <v>17</v>
      </c>
      <c r="L11" s="35">
        <v>0.20200000000000001</v>
      </c>
      <c r="M11" s="35"/>
      <c r="N11" s="41">
        <f t="shared" ref="N11:N19" si="1">L11-$M$7</f>
        <v>0.18133333333333335</v>
      </c>
      <c r="O11" s="35">
        <v>3.0000000000000001E-3</v>
      </c>
      <c r="P11" s="36">
        <f>N11/O11*149</f>
        <v>9006.2222222222226</v>
      </c>
      <c r="R11" t="s">
        <v>42</v>
      </c>
    </row>
    <row r="12" spans="1:18">
      <c r="A12" s="6"/>
      <c r="B12" s="7">
        <v>4.327</v>
      </c>
      <c r="C12" s="7">
        <v>4.4481999999999999</v>
      </c>
      <c r="D12" s="7">
        <f t="shared" si="0"/>
        <v>0.12119999999999997</v>
      </c>
      <c r="E12" s="6"/>
      <c r="F12" s="20"/>
      <c r="G12" s="16">
        <v>3.0000000000000001E-3</v>
      </c>
      <c r="H12" s="16"/>
      <c r="I12" s="16"/>
      <c r="K12" s="30" t="s">
        <v>18</v>
      </c>
      <c r="L12" s="30">
        <v>0.13</v>
      </c>
      <c r="M12" s="30"/>
      <c r="N12" s="34">
        <f t="shared" si="1"/>
        <v>0.10933333333333334</v>
      </c>
      <c r="O12" s="30">
        <v>3.0000000000000001E-3</v>
      </c>
      <c r="P12" s="34">
        <f t="shared" ref="P12:P19" si="2">N12/O12*149</f>
        <v>5430.2222222222217</v>
      </c>
    </row>
    <row r="13" spans="1:18">
      <c r="A13" s="6"/>
      <c r="B13" s="7">
        <v>4.3273000000000001</v>
      </c>
      <c r="C13" s="7">
        <v>4.4485999999999999</v>
      </c>
      <c r="D13" s="7">
        <f t="shared" si="0"/>
        <v>0.12129999999999974</v>
      </c>
      <c r="E13" s="6"/>
      <c r="F13" s="20"/>
      <c r="G13" s="16">
        <v>3.0000000000000001E-3</v>
      </c>
      <c r="H13" s="16"/>
      <c r="I13" s="16"/>
      <c r="K13" s="30" t="s">
        <v>19</v>
      </c>
      <c r="L13" s="30">
        <v>0.14799999999999999</v>
      </c>
      <c r="M13" s="30"/>
      <c r="N13" s="34">
        <f t="shared" si="1"/>
        <v>0.12733333333333333</v>
      </c>
      <c r="O13" s="30">
        <v>3.0000000000000001E-3</v>
      </c>
      <c r="P13" s="34">
        <f t="shared" si="2"/>
        <v>6324.2222222222217</v>
      </c>
    </row>
    <row r="14" spans="1:18">
      <c r="A14" s="6"/>
      <c r="B14" s="7">
        <v>4.3273999999999999</v>
      </c>
      <c r="C14" s="7">
        <v>4.4481999999999999</v>
      </c>
      <c r="D14" s="7">
        <f t="shared" si="0"/>
        <v>0.12080000000000002</v>
      </c>
      <c r="E14" s="6"/>
      <c r="F14" s="22"/>
      <c r="G14" s="17">
        <v>3.0000000000000001E-3</v>
      </c>
      <c r="H14" s="17"/>
      <c r="I14" s="17"/>
      <c r="K14" s="32" t="s">
        <v>20</v>
      </c>
      <c r="L14" s="32">
        <v>0.13100000000000001</v>
      </c>
      <c r="M14" s="32"/>
      <c r="N14" s="37">
        <f t="shared" si="1"/>
        <v>0.11033333333333334</v>
      </c>
      <c r="O14" s="32">
        <v>3.0000000000000001E-3</v>
      </c>
      <c r="P14" s="37">
        <f t="shared" si="2"/>
        <v>5479.8888888888887</v>
      </c>
      <c r="Q14" s="32"/>
    </row>
    <row r="15" spans="1:18">
      <c r="A15" s="12">
        <v>45</v>
      </c>
      <c r="B15" s="13">
        <v>4.3894000000000002</v>
      </c>
      <c r="C15" s="13">
        <v>4.5052000000000003</v>
      </c>
      <c r="D15" s="13">
        <f t="shared" si="0"/>
        <v>0.11580000000000013</v>
      </c>
      <c r="E15" s="12"/>
      <c r="F15" s="20"/>
      <c r="G15" s="16">
        <v>3.0000000000000001E-3</v>
      </c>
      <c r="H15" s="16"/>
      <c r="I15" s="16"/>
      <c r="K15" t="s">
        <v>21</v>
      </c>
      <c r="L15">
        <v>0.26600000000000001</v>
      </c>
      <c r="N15" s="34">
        <f t="shared" si="1"/>
        <v>0.24533333333333335</v>
      </c>
      <c r="O15">
        <v>5.0000000000000001E-3</v>
      </c>
      <c r="P15" s="34">
        <f t="shared" si="2"/>
        <v>7310.9333333333334</v>
      </c>
      <c r="Q15" s="26"/>
    </row>
    <row r="16" spans="1:18">
      <c r="A16" s="6"/>
      <c r="B16" s="7">
        <v>4.3901000000000003</v>
      </c>
      <c r="C16" s="7">
        <v>4.5053999999999998</v>
      </c>
      <c r="D16" s="7">
        <f t="shared" si="0"/>
        <v>0.11529999999999951</v>
      </c>
      <c r="E16" s="6"/>
      <c r="F16" s="20"/>
      <c r="G16" s="16">
        <v>3.0000000000000001E-3</v>
      </c>
      <c r="H16" s="16"/>
      <c r="I16" s="16"/>
      <c r="K16" t="s">
        <v>22</v>
      </c>
      <c r="L16">
        <v>0.26</v>
      </c>
      <c r="N16" s="34">
        <f t="shared" si="1"/>
        <v>0.23933333333333334</v>
      </c>
      <c r="O16">
        <v>5.0000000000000001E-3</v>
      </c>
      <c r="P16" s="34">
        <f t="shared" si="2"/>
        <v>7132.1333333333332</v>
      </c>
    </row>
    <row r="17" spans="1:20">
      <c r="A17" s="6"/>
      <c r="B17" s="7">
        <v>4.3906999999999998</v>
      </c>
      <c r="C17" s="7">
        <v>4.5054999999999996</v>
      </c>
      <c r="D17" s="7">
        <f t="shared" si="0"/>
        <v>0.11479999999999979</v>
      </c>
      <c r="E17" s="7">
        <f>AVERAGE(D15:D19)</f>
        <v>0.11516000000000001</v>
      </c>
      <c r="F17" s="21">
        <f>E17/1000</f>
        <v>1.1516000000000002E-4</v>
      </c>
      <c r="G17" s="16">
        <v>3.0000000000000001E-3</v>
      </c>
      <c r="H17" s="24">
        <f>F17/G17</f>
        <v>3.8386666666666673E-2</v>
      </c>
      <c r="I17" s="27">
        <f>6801.436/H17/1000</f>
        <v>177.1822507815213</v>
      </c>
      <c r="K17" t="s">
        <v>23</v>
      </c>
      <c r="L17">
        <v>0.30099999999999999</v>
      </c>
      <c r="N17" s="34">
        <f t="shared" si="1"/>
        <v>0.28033333333333332</v>
      </c>
      <c r="O17">
        <v>5.0000000000000001E-3</v>
      </c>
      <c r="P17" s="34">
        <f t="shared" si="2"/>
        <v>8353.9333333333325</v>
      </c>
    </row>
    <row r="18" spans="1:20">
      <c r="A18" s="6"/>
      <c r="B18" s="7">
        <v>4.3903999999999996</v>
      </c>
      <c r="C18" s="7">
        <v>4.5056000000000003</v>
      </c>
      <c r="D18" s="7">
        <f t="shared" si="0"/>
        <v>0.11520000000000064</v>
      </c>
      <c r="E18" s="6"/>
      <c r="F18" s="20"/>
      <c r="G18" s="16">
        <v>3.0000000000000001E-3</v>
      </c>
      <c r="H18" s="16"/>
      <c r="I18" s="16"/>
      <c r="K18" t="s">
        <v>24</v>
      </c>
      <c r="L18">
        <v>0.26600000000000001</v>
      </c>
      <c r="N18" s="34">
        <f t="shared" si="1"/>
        <v>0.24533333333333335</v>
      </c>
      <c r="O18">
        <v>5.0000000000000001E-3</v>
      </c>
      <c r="P18" s="34">
        <f t="shared" si="2"/>
        <v>7310.9333333333334</v>
      </c>
    </row>
    <row r="19" spans="1:20">
      <c r="A19" s="6"/>
      <c r="B19" s="7">
        <v>4.3906000000000001</v>
      </c>
      <c r="C19" s="7">
        <v>4.5053000000000001</v>
      </c>
      <c r="D19" s="7">
        <f t="shared" si="0"/>
        <v>0.11470000000000002</v>
      </c>
      <c r="E19" s="6"/>
      <c r="F19" s="22"/>
      <c r="G19" s="17">
        <v>3.0000000000000001E-3</v>
      </c>
      <c r="H19" s="17"/>
      <c r="I19" s="17"/>
      <c r="K19" s="38" t="s">
        <v>25</v>
      </c>
      <c r="L19" s="38">
        <v>0.58099999999999996</v>
      </c>
      <c r="M19" s="38"/>
      <c r="N19" s="41">
        <f t="shared" si="1"/>
        <v>0.56033333333333335</v>
      </c>
      <c r="O19" s="38">
        <v>5.0000000000000001E-3</v>
      </c>
      <c r="P19" s="36">
        <f t="shared" si="2"/>
        <v>16697.933333333334</v>
      </c>
      <c r="R19" t="s">
        <v>42</v>
      </c>
    </row>
    <row r="20" spans="1:20">
      <c r="A20" s="12">
        <v>46</v>
      </c>
      <c r="B20" s="13">
        <v>4.4565999999999999</v>
      </c>
      <c r="C20" s="13">
        <v>4.7218</v>
      </c>
      <c r="D20" s="13">
        <f t="shared" si="0"/>
        <v>0.2652000000000001</v>
      </c>
      <c r="E20" s="12"/>
      <c r="F20" s="20"/>
      <c r="G20" s="16">
        <v>5.0000000000000001E-3</v>
      </c>
      <c r="H20" s="16"/>
      <c r="I20" s="16"/>
    </row>
    <row r="21" spans="1:20">
      <c r="A21" s="6"/>
      <c r="B21" s="7">
        <v>4.4568000000000003</v>
      </c>
      <c r="C21" s="7">
        <v>4.7217000000000002</v>
      </c>
      <c r="D21" s="7">
        <f t="shared" si="0"/>
        <v>0.26489999999999991</v>
      </c>
      <c r="E21" s="6"/>
      <c r="F21" s="20"/>
      <c r="G21" s="16">
        <v>5.0000000000000001E-3</v>
      </c>
      <c r="H21" s="16"/>
      <c r="I21" s="16"/>
    </row>
    <row r="22" spans="1:20">
      <c r="A22" s="6"/>
      <c r="B22" s="7">
        <v>4.4572000000000003</v>
      </c>
      <c r="C22" s="7">
        <v>4.7215999999999996</v>
      </c>
      <c r="D22" s="7">
        <f t="shared" si="0"/>
        <v>0.2643999999999993</v>
      </c>
      <c r="E22" s="7">
        <f>AVERAGE(D20:D25)</f>
        <v>0.26451666666666646</v>
      </c>
      <c r="F22" s="21">
        <f>E22/1000</f>
        <v>2.6451666666666644E-4</v>
      </c>
      <c r="G22" s="16">
        <v>5.0000000000000001E-3</v>
      </c>
      <c r="H22" s="24">
        <f>F22/G22</f>
        <v>5.2903333333333288E-2</v>
      </c>
      <c r="I22" s="27">
        <f>6801.436/H22/1000</f>
        <v>128.56346796043107</v>
      </c>
      <c r="N22" t="s">
        <v>43</v>
      </c>
      <c r="P22" s="46">
        <f>AVERAGE(P10,P12:P18)</f>
        <v>6801.4361111111111</v>
      </c>
      <c r="Q22" t="s">
        <v>44</v>
      </c>
      <c r="S22" t="s">
        <v>45</v>
      </c>
      <c r="T22" s="46">
        <f>STDEV(P10,P12:P18)/P22*100</f>
        <v>14.665911271591927</v>
      </c>
    </row>
    <row r="23" spans="1:20">
      <c r="A23" s="6"/>
      <c r="B23" s="7">
        <v>4.4572000000000003</v>
      </c>
      <c r="C23" s="7">
        <v>4.7214</v>
      </c>
      <c r="D23" s="7">
        <f t="shared" si="0"/>
        <v>0.26419999999999977</v>
      </c>
      <c r="E23" s="6"/>
      <c r="F23" s="20"/>
      <c r="G23" s="16">
        <v>5.0000000000000001E-3</v>
      </c>
      <c r="H23" s="16"/>
      <c r="I23" s="16"/>
      <c r="P23" s="46">
        <f>STDEV(P10,P12:P18)</f>
        <v>997.49258524956815</v>
      </c>
    </row>
    <row r="24" spans="1:20">
      <c r="A24" s="6"/>
      <c r="B24" s="7">
        <v>4.4573999999999998</v>
      </c>
      <c r="C24" s="7">
        <v>4.7215999999999996</v>
      </c>
      <c r="D24" s="7">
        <f t="shared" si="0"/>
        <v>0.26419999999999977</v>
      </c>
      <c r="E24" s="6"/>
      <c r="F24" s="20"/>
      <c r="G24" s="16">
        <v>5.0000000000000001E-3</v>
      </c>
      <c r="H24" s="16"/>
      <c r="I24" s="16"/>
    </row>
    <row r="25" spans="1:20">
      <c r="A25" s="6"/>
      <c r="B25" s="7">
        <v>4.4576000000000002</v>
      </c>
      <c r="C25" s="7">
        <v>4.7218</v>
      </c>
      <c r="D25" s="7">
        <f t="shared" si="0"/>
        <v>0.26419999999999977</v>
      </c>
      <c r="E25" s="6"/>
      <c r="F25" s="22"/>
      <c r="G25" s="17">
        <v>5.0000000000000001E-3</v>
      </c>
      <c r="H25" s="17"/>
      <c r="I25" s="17"/>
    </row>
    <row r="26" spans="1:20">
      <c r="A26" s="12">
        <v>47</v>
      </c>
      <c r="B26" s="13">
        <v>4.4454000000000002</v>
      </c>
      <c r="C26" s="13">
        <v>4.6501999999999999</v>
      </c>
      <c r="D26" s="13">
        <f t="shared" si="0"/>
        <v>0.20479999999999965</v>
      </c>
      <c r="E26" s="12"/>
      <c r="F26" s="20"/>
      <c r="G26" s="16">
        <v>5.0000000000000001E-3</v>
      </c>
      <c r="H26" s="16"/>
      <c r="I26" s="16"/>
    </row>
    <row r="27" spans="1:20">
      <c r="A27" s="6"/>
      <c r="B27" s="7">
        <v>4.4455999999999998</v>
      </c>
      <c r="C27" s="7">
        <v>4.6504000000000003</v>
      </c>
      <c r="D27" s="7">
        <f t="shared" si="0"/>
        <v>0.20480000000000054</v>
      </c>
      <c r="E27" s="6"/>
      <c r="F27" s="20"/>
      <c r="G27" s="16">
        <v>5.0000000000000001E-3</v>
      </c>
      <c r="H27" s="16"/>
      <c r="I27" s="16"/>
    </row>
    <row r="28" spans="1:20">
      <c r="A28" s="6"/>
      <c r="B28" s="7">
        <v>4.4457000000000004</v>
      </c>
      <c r="C28" s="7">
        <v>4.6505999999999998</v>
      </c>
      <c r="D28" s="7">
        <f t="shared" si="0"/>
        <v>0.20489999999999942</v>
      </c>
      <c r="E28" s="7">
        <f>AVERAGE(D26:D31)</f>
        <v>0.20428333333333329</v>
      </c>
      <c r="F28" s="21">
        <f>E28/1000</f>
        <v>2.042833333333333E-4</v>
      </c>
      <c r="G28" s="16">
        <v>5.0000000000000001E-3</v>
      </c>
      <c r="H28" s="24">
        <f>F28/G28</f>
        <v>4.0856666666666659E-2</v>
      </c>
      <c r="I28" s="27">
        <f>6801.436/H28/1000</f>
        <v>166.47065350412012</v>
      </c>
    </row>
    <row r="29" spans="1:20">
      <c r="A29" s="6"/>
      <c r="B29" s="7">
        <v>4.4459</v>
      </c>
      <c r="C29" s="7">
        <v>4.6504000000000003</v>
      </c>
      <c r="D29" s="7">
        <f t="shared" si="0"/>
        <v>0.20450000000000035</v>
      </c>
      <c r="E29" s="6"/>
      <c r="F29" s="20"/>
      <c r="G29" s="16">
        <v>5.0000000000000001E-3</v>
      </c>
      <c r="H29" s="16"/>
      <c r="I29" s="16"/>
    </row>
    <row r="30" spans="1:20">
      <c r="A30" s="6"/>
      <c r="B30" s="7">
        <v>4.4465000000000003</v>
      </c>
      <c r="C30" s="7">
        <v>4.6498999999999997</v>
      </c>
      <c r="D30" s="7">
        <f t="shared" si="0"/>
        <v>0.20339999999999936</v>
      </c>
      <c r="E30" s="6"/>
      <c r="F30" s="20"/>
      <c r="G30" s="16">
        <v>5.0000000000000001E-3</v>
      </c>
      <c r="H30" s="16"/>
      <c r="I30" s="16"/>
    </row>
    <row r="31" spans="1:20">
      <c r="A31" s="6"/>
      <c r="B31" s="7">
        <v>4.4467999999999996</v>
      </c>
      <c r="C31" s="7">
        <v>4.6501000000000001</v>
      </c>
      <c r="D31" s="7">
        <f t="shared" si="0"/>
        <v>0.20330000000000048</v>
      </c>
      <c r="E31" s="6"/>
      <c r="F31" s="22"/>
      <c r="G31" s="17">
        <v>5.0000000000000001E-3</v>
      </c>
      <c r="H31" s="17"/>
      <c r="I31" s="17"/>
    </row>
    <row r="32" spans="1:20">
      <c r="A32" s="12">
        <v>48</v>
      </c>
      <c r="B32" s="13">
        <v>4.4340999999999999</v>
      </c>
      <c r="C32" s="13">
        <v>4.6325000000000003</v>
      </c>
      <c r="D32" s="13">
        <f t="shared" si="0"/>
        <v>0.19840000000000035</v>
      </c>
      <c r="E32" s="12"/>
      <c r="F32" s="20"/>
      <c r="G32" s="16">
        <v>5.0000000000000001E-3</v>
      </c>
      <c r="H32" s="16"/>
      <c r="I32" s="16"/>
    </row>
    <row r="33" spans="1:13">
      <c r="A33" s="6"/>
      <c r="B33" s="7">
        <v>4.4341999999999997</v>
      </c>
      <c r="C33" s="7">
        <v>4.6322999999999999</v>
      </c>
      <c r="D33" s="7">
        <f t="shared" si="0"/>
        <v>0.19810000000000016</v>
      </c>
      <c r="E33" s="6"/>
      <c r="F33" s="20"/>
      <c r="G33" s="16">
        <v>5.0000000000000001E-3</v>
      </c>
      <c r="H33" s="16"/>
      <c r="I33" s="16"/>
    </row>
    <row r="34" spans="1:13">
      <c r="A34" s="6"/>
      <c r="B34" s="7">
        <v>4.4344000000000001</v>
      </c>
      <c r="C34" s="7">
        <v>4.6326000000000001</v>
      </c>
      <c r="D34" s="7">
        <f t="shared" si="0"/>
        <v>0.19819999999999993</v>
      </c>
      <c r="E34" s="7">
        <f>AVERAGE(D32:D37)</f>
        <v>0.1981166666666668</v>
      </c>
      <c r="F34" s="21">
        <f>E34/1000</f>
        <v>1.981166666666668E-4</v>
      </c>
      <c r="G34" s="16">
        <v>5.0000000000000001E-3</v>
      </c>
      <c r="H34" s="24">
        <f>F34/G34</f>
        <v>3.9623333333333358E-2</v>
      </c>
      <c r="I34" s="27">
        <f>6801.436/H34/1000</f>
        <v>171.65229242029096</v>
      </c>
    </row>
    <row r="35" spans="1:13">
      <c r="A35" s="6"/>
      <c r="B35" s="7">
        <v>4.4343000000000004</v>
      </c>
      <c r="C35" s="7">
        <v>4.6325000000000003</v>
      </c>
      <c r="D35" s="7">
        <f t="shared" si="0"/>
        <v>0.19819999999999993</v>
      </c>
      <c r="E35" s="6"/>
      <c r="F35" s="20"/>
      <c r="G35" s="16">
        <v>5.0000000000000001E-3</v>
      </c>
      <c r="H35" s="16"/>
      <c r="I35" s="16"/>
    </row>
    <row r="36" spans="1:13">
      <c r="A36" s="6"/>
      <c r="B36" s="7">
        <v>4.4345999999999997</v>
      </c>
      <c r="C36" s="7">
        <v>4.6327999999999996</v>
      </c>
      <c r="D36" s="7">
        <f t="shared" si="0"/>
        <v>0.19819999999999993</v>
      </c>
      <c r="E36" s="6"/>
      <c r="F36" s="20"/>
      <c r="G36" s="16">
        <v>5.0000000000000001E-3</v>
      </c>
      <c r="H36" s="16"/>
      <c r="I36" s="16"/>
    </row>
    <row r="37" spans="1:13">
      <c r="A37" s="6"/>
      <c r="B37" s="7">
        <v>4.4349999999999996</v>
      </c>
      <c r="C37" s="7">
        <v>4.6326000000000001</v>
      </c>
      <c r="D37" s="7">
        <f t="shared" si="0"/>
        <v>0.19760000000000044</v>
      </c>
      <c r="E37" s="6"/>
      <c r="F37" s="22"/>
      <c r="G37" s="17">
        <v>5.0000000000000001E-3</v>
      </c>
      <c r="H37" s="17"/>
      <c r="I37" s="17"/>
    </row>
    <row r="38" spans="1:13">
      <c r="A38" s="12">
        <v>49</v>
      </c>
      <c r="B38" s="13">
        <v>4.3832000000000004</v>
      </c>
      <c r="C38" s="13">
        <v>4.5926999999999998</v>
      </c>
      <c r="D38" s="13">
        <f t="shared" si="0"/>
        <v>0.20949999999999935</v>
      </c>
      <c r="E38" s="12"/>
      <c r="F38" s="20"/>
      <c r="G38" s="16">
        <v>5.0000000000000001E-3</v>
      </c>
      <c r="H38" s="16"/>
      <c r="I38" s="16"/>
    </row>
    <row r="39" spans="1:13">
      <c r="A39" s="6"/>
      <c r="B39" s="7">
        <v>4.3833000000000002</v>
      </c>
      <c r="C39" s="7">
        <v>4.593</v>
      </c>
      <c r="D39" s="7">
        <f t="shared" si="0"/>
        <v>0.20969999999999978</v>
      </c>
      <c r="E39" s="6"/>
      <c r="F39" s="20"/>
      <c r="G39" s="16">
        <v>5.0000000000000001E-3</v>
      </c>
      <c r="H39" s="16"/>
      <c r="I39" s="16"/>
    </row>
    <row r="40" spans="1:13">
      <c r="A40" s="6"/>
      <c r="B40" s="7">
        <v>4.3834</v>
      </c>
      <c r="C40" s="7">
        <v>4.5934999999999997</v>
      </c>
      <c r="D40" s="7">
        <f t="shared" si="0"/>
        <v>0.21009999999999973</v>
      </c>
      <c r="E40" s="7">
        <f>AVERAGE(D38:D41)</f>
        <v>0.20954999999999968</v>
      </c>
      <c r="F40" s="21">
        <f>E40/1000</f>
        <v>2.0954999999999967E-4</v>
      </c>
      <c r="G40" s="16">
        <v>5.0000000000000001E-3</v>
      </c>
      <c r="H40" s="24">
        <f>F40/G40</f>
        <v>4.1909999999999933E-2</v>
      </c>
      <c r="I40" s="27">
        <f>6801.436/H40/1000</f>
        <v>162.28670961584373</v>
      </c>
    </row>
    <row r="41" spans="1:13">
      <c r="A41" s="10"/>
      <c r="B41" s="11">
        <v>4.3837999999999999</v>
      </c>
      <c r="C41" s="11">
        <v>4.5926999999999998</v>
      </c>
      <c r="D41" s="11">
        <f t="shared" si="0"/>
        <v>0.20889999999999986</v>
      </c>
      <c r="E41" s="10"/>
      <c r="F41" s="22"/>
      <c r="G41" s="17">
        <v>5.0000000000000001E-3</v>
      </c>
      <c r="H41" s="17"/>
      <c r="I41" s="17"/>
    </row>
    <row r="43" spans="1:13" ht="15.75" thickBot="1">
      <c r="A43" s="43" t="s">
        <v>34</v>
      </c>
      <c r="B43" s="43"/>
      <c r="C43" s="43"/>
      <c r="D43" s="43"/>
      <c r="I43" s="43" t="s">
        <v>38</v>
      </c>
    </row>
    <row r="44" spans="1:13" ht="15.75" thickBot="1"/>
    <row r="45" spans="1:13" ht="30" customHeight="1" thickBot="1">
      <c r="A45" s="1" t="s">
        <v>35</v>
      </c>
      <c r="B45" s="2" t="s">
        <v>2</v>
      </c>
      <c r="C45" s="3">
        <f>7.4116</f>
        <v>7.4116</v>
      </c>
      <c r="D45" s="4" t="s">
        <v>3</v>
      </c>
      <c r="I45" s="45">
        <f>AVERAGE(I5,I11,I17,I22,I28,I34,I40)</f>
        <v>159.84942650519264</v>
      </c>
      <c r="J45" s="39" t="s">
        <v>39</v>
      </c>
      <c r="K45" s="39"/>
      <c r="L45" s="39"/>
      <c r="M45" s="40"/>
    </row>
    <row r="46" spans="1:13" ht="27.75" customHeight="1" thickBot="1">
      <c r="A46" s="1" t="s">
        <v>36</v>
      </c>
      <c r="B46" s="2" t="s">
        <v>2</v>
      </c>
      <c r="C46" s="3">
        <v>6.42</v>
      </c>
      <c r="D46" s="4" t="s">
        <v>3</v>
      </c>
    </row>
    <row r="47" spans="1:13" ht="27" customHeight="1" thickBot="1">
      <c r="A47" s="1" t="s">
        <v>29</v>
      </c>
      <c r="B47" s="2" t="s">
        <v>2</v>
      </c>
      <c r="C47" s="5">
        <f>C45-C46</f>
        <v>0.99160000000000004</v>
      </c>
      <c r="D47" s="4" t="s">
        <v>3</v>
      </c>
      <c r="I47" s="44">
        <f>P22/C49/1000</f>
        <v>1.1660388653578952</v>
      </c>
      <c r="J47" s="39" t="s">
        <v>40</v>
      </c>
      <c r="K47" s="39"/>
      <c r="L47" s="39"/>
      <c r="M47" s="40"/>
    </row>
    <row r="48" spans="1:13" ht="15.75" thickTop="1"/>
    <row r="49" spans="1:5" ht="15.75" thickBot="1">
      <c r="A49" s="1"/>
      <c r="C49" s="42">
        <f>C47*1000/170</f>
        <v>5.8329411764705883</v>
      </c>
      <c r="D49" s="4" t="s">
        <v>37</v>
      </c>
    </row>
    <row r="50" spans="1:5" ht="15.75" thickTop="1"/>
    <row r="55" spans="1:5">
      <c r="E55">
        <f>N33/0.9916</f>
        <v>0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TEP GUM XANTHAN</vt:lpstr>
      <vt:lpstr>Tabelle2</vt:lpstr>
      <vt:lpstr>Tabelle3</vt:lpstr>
    </vt:vector>
  </TitlesOfParts>
  <Company>IFM-GEOMAR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Kai Erik</dc:creator>
  <cp:lastModifiedBy>philipp assmy</cp:lastModifiedBy>
  <dcterms:created xsi:type="dcterms:W3CDTF">2013-01-29T12:22:48Z</dcterms:created>
  <dcterms:modified xsi:type="dcterms:W3CDTF">2013-08-07T10:37:09Z</dcterms:modified>
</cp:coreProperties>
</file>